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C:\Users\AurélieVérin\Downloads\"/>
    </mc:Choice>
  </mc:AlternateContent>
  <xr:revisionPtr revIDLastSave="0" documentId="8_{CB31F1E0-AAA8-4D35-BA8C-6EFB5CCF96F1}" xr6:coauthVersionLast="47" xr6:coauthVersionMax="47" xr10:uidLastSave="{00000000-0000-0000-0000-000000000000}"/>
  <workbookProtection lockStructure="1"/>
  <bookViews>
    <workbookView xWindow="-28920" yWindow="-105" windowWidth="29040" windowHeight="15720" firstSheet="1" activeTab="1" xr2:uid="{2974D5D7-656B-4146-AD05-2EF88680E0A4}"/>
  </bookViews>
  <sheets>
    <sheet name="Instructions" sheetId="4" r:id="rId1"/>
    <sheet name="Grille d'évaluation" sheetId="2" r:id="rId2"/>
    <sheet name="Calculs (Ne pas modifier)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3" l="1"/>
  <c r="D24" i="3"/>
  <c r="G49" i="3"/>
  <c r="D50" i="3"/>
  <c r="D48" i="3"/>
  <c r="E18" i="3"/>
  <c r="M18" i="3" s="1"/>
  <c r="D18" i="3"/>
  <c r="L18" i="3" s="1"/>
  <c r="H21" i="3"/>
  <c r="P21" i="3" s="1"/>
  <c r="G21" i="3"/>
  <c r="O21" i="3" s="1"/>
  <c r="F21" i="3"/>
  <c r="N21" i="3" s="1"/>
  <c r="E21" i="3"/>
  <c r="M21" i="3" s="1"/>
  <c r="D21" i="3"/>
  <c r="L21" i="3" s="1"/>
  <c r="C45" i="3"/>
  <c r="D45" i="3" s="1"/>
  <c r="C42" i="3"/>
  <c r="D42" i="3" s="1"/>
  <c r="C39" i="3"/>
  <c r="D39" i="3" s="1"/>
  <c r="C36" i="3"/>
  <c r="D36" i="3" s="1"/>
  <c r="C33" i="3"/>
  <c r="D33" i="3" s="1"/>
  <c r="C30" i="3"/>
  <c r="D30" i="3" s="1"/>
  <c r="C27" i="3"/>
  <c r="D27" i="3" s="1"/>
  <c r="C24" i="3"/>
  <c r="C21" i="3"/>
  <c r="K21" i="3" s="1"/>
  <c r="C18" i="3"/>
  <c r="K18" i="3" s="1"/>
  <c r="D15" i="3"/>
  <c r="L15" i="3" s="1"/>
  <c r="E15" i="3"/>
  <c r="M15" i="3" s="1"/>
  <c r="F15" i="3"/>
  <c r="N15" i="3" s="1"/>
  <c r="C15" i="3"/>
  <c r="K15" i="3" s="1"/>
  <c r="P20" i="3"/>
  <c r="O20" i="3"/>
  <c r="N20" i="3"/>
  <c r="L20" i="3"/>
  <c r="K20" i="3"/>
  <c r="M17" i="3"/>
  <c r="L17" i="3"/>
  <c r="K17" i="3"/>
  <c r="R12" i="3"/>
  <c r="O9" i="3"/>
  <c r="P9" i="3" s="1"/>
  <c r="N9" i="3"/>
  <c r="L9" i="3"/>
  <c r="O8" i="3"/>
  <c r="P8" i="3" s="1"/>
  <c r="N8" i="3"/>
  <c r="L8" i="3"/>
  <c r="O7" i="3"/>
  <c r="P7" i="3" s="1"/>
  <c r="N7" i="3"/>
  <c r="L7" i="3"/>
  <c r="O6" i="3"/>
  <c r="P6" i="3" s="1"/>
  <c r="N6" i="3"/>
  <c r="O5" i="3"/>
  <c r="P5" i="3" s="1"/>
  <c r="N5" i="3"/>
  <c r="L5" i="3"/>
  <c r="O4" i="3"/>
  <c r="P4" i="3" s="1"/>
  <c r="N4" i="3"/>
  <c r="K6" i="3" l="1"/>
  <c r="C6" i="3" s="1"/>
  <c r="S6" i="3" s="1"/>
  <c r="F18" i="3"/>
  <c r="I21" i="3"/>
  <c r="K9" i="3"/>
  <c r="C9" i="3" s="1"/>
  <c r="S9" i="3" s="1"/>
  <c r="K8" i="3"/>
  <c r="C8" i="3" s="1"/>
  <c r="S8" i="3" s="1"/>
  <c r="K7" i="3"/>
  <c r="C7" i="3" s="1"/>
  <c r="S7" i="3" s="1"/>
  <c r="G15" i="3"/>
  <c r="K4" i="3" s="1"/>
  <c r="C4" i="3" s="1"/>
  <c r="S4" i="3" s="1"/>
  <c r="S14" i="3"/>
  <c r="T14" i="3" s="1"/>
  <c r="R14" i="3"/>
  <c r="K5" i="3" l="1"/>
  <c r="C5" i="3" s="1"/>
  <c r="S5" i="3" s="1"/>
  <c r="C9" i="2"/>
  <c r="C8" i="2"/>
  <c r="C7" i="2"/>
  <c r="C6" i="2"/>
  <c r="C4" i="2"/>
  <c r="S12" i="3" l="1"/>
  <c r="C12" i="3" s="1"/>
  <c r="C12" i="2" s="1"/>
  <c r="C5" i="2"/>
</calcChain>
</file>

<file path=xl/sharedStrings.xml><?xml version="1.0" encoding="utf-8"?>
<sst xmlns="http://schemas.openxmlformats.org/spreadsheetml/2006/main" count="195" uniqueCount="113">
  <si>
    <t>Grille d'évaluation des opportunités de boucle énergétique</t>
  </si>
  <si>
    <t>Un outil de présélection pour évaluer la viabilité d'un site de boucle énergétique</t>
  </si>
  <si>
    <t>À propos de cet outil</t>
  </si>
  <si>
    <t>Cette grille d'évaluation est conçue pour aider les porteurs de projet à évaluer rapidement le potentiel de sites pour une boucle énergétique. En répondant à une série de questions structurées, l'outil évalue les conditions nécessaires et les critères requis pour réaliser un projet de boucle énergétique, aidant à identifier les emplacements appropriés et les conditions fondamentales avant de s'engager dans une étude de faisabilité détaillée.</t>
  </si>
  <si>
    <t>Public cible</t>
  </si>
  <si>
    <t>Cet outil est destiné aux :</t>
  </si>
  <si>
    <t xml:space="preserve">   •   Développeurs de boucles énergétiques évaluant de nouvelles opportunités de projets</t>
  </si>
  <si>
    <t xml:space="preserve">   •   Planificateurs municipaux et intervenants en politiques énergétiques</t>
  </si>
  <si>
    <t>Objectifs</t>
  </si>
  <si>
    <t xml:space="preserve">   •   Présélectionner les sites potentiels pour la viabilité d'une boucle énergétique selon des critères clés</t>
  </si>
  <si>
    <t xml:space="preserve">   •   Identifier les forces et les lacunes dans six catégories d'évaluation pour orienter les prochaines étapes</t>
  </si>
  <si>
    <t xml:space="preserve">   •   Fournir un cadre de notation standardisé et reproductible pour comparer les sites candidats</t>
  </si>
  <si>
    <t>Comment utiliser cette grille d'évaluation</t>
  </si>
  <si>
    <t>1.   Naviguez vers l'onglet « Grille d'évaluation ».</t>
  </si>
  <si>
    <t>2.   Répondez à chacune des 11 questions dans l'ordre. Chaque question porte sur une condition clé pour la viabilité d'une boucle énergétique, allant des politiques habilitantes aux types de bâtiments, au contexte énergétique, à la structure de propriété et aux autres conditions favorables.</t>
  </si>
  <si>
    <t>3.   Sélectionnez votre réponse dans le menu déroulant de chaque cellule de réponse. Les options sont prédéfinies pour assurer une notation cohérente.</t>
  </si>
  <si>
    <t>4.   Une fois toutes les questions répondues, l'outil calcule automatiquement un score pour chacune des six catégories d'évaluation.</t>
  </si>
  <si>
    <t>5.   Consultez le résumé en haut de l'onglet Grille d'évaluation. Chaque catégorie est notée (p. ex., Exceptionnel, Notable, Moyen) et une cote de potentiel global (Or, Argent, Bronze) est fournie.</t>
  </si>
  <si>
    <t>6.   Utilisez les résultats pour comparer les sites candidats et prioriser ceux qui présentent les conditions les plus favorables au développement d'une boucle énergétique.</t>
  </si>
  <si>
    <t>Aperçu de la notation</t>
  </si>
  <si>
    <t>Chaque catégorie est notée sur une échelle qualitative basée sur vos réponses :</t>
  </si>
  <si>
    <t xml:space="preserve">   •   Exceptionnel : Les conditions sont très favorables pour un projet de boucle énergétique</t>
  </si>
  <si>
    <t xml:space="preserve">   •   Notable : Conditions solides avec certains aspects à renforcer</t>
  </si>
  <si>
    <t xml:space="preserve">   •   Moyen : Les conditions de base sont remplies; une investigation plus approfondie est recommandée</t>
  </si>
  <si>
    <t xml:space="preserve">   •   Sous la moyenne : Des lacunes importantes existent qui pourraient compromettre la viabilité de la boucle énergétique</t>
  </si>
  <si>
    <t>La cote de potentiel global (Or / Argent / Bronze) fournit un résumé général de l'état de préparation du site pour une boucle énergétique.</t>
  </si>
  <si>
    <t>Note importante</t>
  </si>
  <si>
    <t xml:space="preserve">   •   Cette grille est un outil de présélection préliminaire. Elle ne remplace pas les évaluations détaillées de faisabilité technique ou financière.</t>
  </si>
  <si>
    <t>Développé par Dunsky Énergie + Climat</t>
  </si>
  <si>
    <t>Dunsky accompagne des gouvernements, des services publics, des entreprises et d'autres organisations de premier plan à travers l'Amérique du Nord dans leurs efforts pour accélérer la transition vers l'énergie propre, de manière efficace et responsable. Visitez dunsky.com pour plus d'informations.</t>
  </si>
  <si>
    <t>Évaluation des opportunités de boucle énergétique</t>
  </si>
  <si>
    <t>Politique habilitante</t>
  </si>
  <si>
    <t>Portefeuille de clients</t>
  </si>
  <si>
    <t>Charge de chauffage et de climatisation</t>
  </si>
  <si>
    <t>Contexte énergétique</t>
  </si>
  <si>
    <t>Structure de propriété</t>
  </si>
  <si>
    <t>Présence de conditions favorables</t>
  </si>
  <si>
    <t>Potentiel global</t>
  </si>
  <si>
    <t>Raccordement obligatoire à la boucle énergétique</t>
  </si>
  <si>
    <t>Norme de performance des bâtiments et/ou code de l'énergie supérieur aux exigences provinciales</t>
  </si>
  <si>
    <t>Planification thermique municipale / planification énergétique locale</t>
  </si>
  <si>
    <t>Tarification du carbone et/ou Politiques de transition hors gaz</t>
  </si>
  <si>
    <t>Quelles politiques habilitantes s'appliquent dans votre territoire ?</t>
  </si>
  <si>
    <t>Oui</t>
  </si>
  <si>
    <t>Non</t>
  </si>
  <si>
    <t>Commercial/Institutionnel</t>
  </si>
  <si>
    <t>Résidentiel</t>
  </si>
  <si>
    <t>Industriel</t>
  </si>
  <si>
    <t>Quel type de bâtiments et d'usages feront partie de la zone desservie par la boucle énergétique ?</t>
  </si>
  <si>
    <t>Centre de données</t>
  </si>
  <si>
    <t>Aréna</t>
  </si>
  <si>
    <t>Station d'épuration des eaux usées ou grand collecteur sanitaire/unitaire</t>
  </si>
  <si>
    <t>Parmi les types de bâtiments suivants, lesquels seront présents dans la zone de la boucle énergétique ?</t>
  </si>
  <si>
    <t>Centre de soins de santé</t>
  </si>
  <si>
    <t>Serres</t>
  </si>
  <si>
    <t>Industriel avec récupération de chaleur résiduelle</t>
  </si>
  <si>
    <t>Dans quelle zone climatique se situe la boucle énergétique ?</t>
  </si>
  <si>
    <t>Zone 5</t>
  </si>
  <si>
    <t>Avez-vous accès au gaz naturel ?</t>
  </si>
  <si>
    <t>Quel est le rapport entre votre prix moyen de l'électricité et celui du gaz ? ($/kWh électricité / $/kWh gaz) (1m³ gaz = 11,2 kWh)</t>
  </si>
  <si>
    <t>Entre 3:1 et 2:1</t>
  </si>
  <si>
    <t>Des contraintes de capacité du réseau électrique limitent-elles l'électrification complète des bâtiments ?</t>
  </si>
  <si>
    <t>Ne sais pas</t>
  </si>
  <si>
    <t>Quelle sera la structure de propriété de la boucle énergétique?</t>
  </si>
  <si>
    <t>Par quel mécanisme les clients seront-ils intégrés au réseau ?</t>
  </si>
  <si>
    <t>Consortium de promoteurs</t>
  </si>
  <si>
    <t>Y a-t-il des incitatifs pour les boucles énergétiques dans votre territoire ?</t>
  </si>
  <si>
    <t>Existe-t-il une entité de distribution de chaleur dans la région ?</t>
  </si>
  <si>
    <t>Bronze</t>
  </si>
  <si>
    <t>Argent</t>
  </si>
  <si>
    <t>Or</t>
  </si>
  <si>
    <t>SCORES</t>
  </si>
  <si>
    <t>Source</t>
  </si>
  <si>
    <t>Points max</t>
  </si>
  <si>
    <t>Moyen (Inférieur ou égal)</t>
  </si>
  <si>
    <t>Notable (Inférieur ou égal)</t>
  </si>
  <si>
    <t>Exceptionnel (Supérieur)</t>
  </si>
  <si>
    <t>Max global</t>
  </si>
  <si>
    <t>Global</t>
  </si>
  <si>
    <t>Max</t>
  </si>
  <si>
    <t>Score</t>
  </si>
  <si>
    <t>Norme de performance des bâtiments et/ou code énergétique supérieur à la norme provinciale</t>
  </si>
  <si>
    <t>Plan municipal de chaleur propre et/ou Plan énergétique communautaire</t>
  </si>
  <si>
    <t>Tarification du carbone et/ou Politiques de transition du gaz</t>
  </si>
  <si>
    <t>Échelle de notation globale</t>
  </si>
  <si>
    <t>Raccordement obligatoire = 4 pts
Norme de performance = 1 pt
Plan de chaleur propre = 1 pt
Tarification du carbone = 1 pt</t>
  </si>
  <si>
    <t>Mixte = 3 pts
Commercial/Industriel = 2 pts
Résidentiel = 0 pt</t>
  </si>
  <si>
    <t>Charge d'ancrage = 1 pt
Source de chaleur résiduelle = 2 pts</t>
  </si>
  <si>
    <t>Zone 4 - 5  = 3pt (Faible charge de chauffage)
Zone 6 - 7 = 2pts (Charge de chauffage considérable)
Zone 8 = 1pt (Charge de chauffage très élevée)</t>
  </si>
  <si>
    <t xml:space="preserve">L'accès au gaz naturel à faible coût réduit l'analyse de rentabilité d'une boucle énergétique
Oui = 0 pt
Non = 1 pt
</t>
  </si>
  <si>
    <t>Un gaz moins cher réduit le potentiel des boucles énergétiques
3:1 et plus = 0 pt
Entre 3:1 et 2:1 = 1 pt
2:1 et moins = 2 pts</t>
  </si>
  <si>
    <t>Contraintes de capacité = 2 pts
Non ou Ne sais pas = 0 pt</t>
  </si>
  <si>
    <t>Plus la création de l'entité est longue et difficile, moins de points sont attribués.
Nouveau promoteur privé / Structure existante = 3 pts
Nouveau PPP / Nouvel organisme public / Nouvelle propriété municipale = 2 pts
Nouveau service public = 1 pt
Ne sais pas = 0 pt</t>
  </si>
  <si>
    <t xml:space="preserve">Marché de masse = 0 pt (Beaucoup d'interactions clients : complexe)
Consortium de promoteurs = 1 pt (Plus centralisé, moins d'interactions)
Campus = 2 pts (Une seule entité en contrôle total)
Ne sais pas = 0 pt
</t>
  </si>
  <si>
    <t>Oui = 1 pt
Non ou Ne sais pas = 0 pt</t>
  </si>
  <si>
    <t>Oui = 2 pts
Non ou Ne sais pas = 0 pt</t>
  </si>
  <si>
    <t>Liste de vérification</t>
  </si>
  <si>
    <t>Prix du gaz</t>
  </si>
  <si>
    <t>Prix d'électricité</t>
  </si>
  <si>
    <t>Zones climatiques</t>
  </si>
  <si>
    <t>Validation</t>
  </si>
  <si>
    <t>Zone 4</t>
  </si>
  <si>
    <t>Marché de masse</t>
  </si>
  <si>
    <t>Nouveau promoteur privé</t>
  </si>
  <si>
    <t>Nouveau partenariat public-privé (PPP)</t>
  </si>
  <si>
    <t>Zone 6</t>
  </si>
  <si>
    <t>Campus propriétaire unique</t>
  </si>
  <si>
    <t>Nouvel organisme public institutionnel</t>
  </si>
  <si>
    <t>Zone 7</t>
  </si>
  <si>
    <t>Nouvelle propriété municipale</t>
  </si>
  <si>
    <t>Zone 8</t>
  </si>
  <si>
    <t>Nouveau service public</t>
  </si>
  <si>
    <t>Structure existante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</si>
</sst>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</font>
    <font>
      <b/>
      <strike/>
      <u/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22"/>
      <color rgb="FF1F3864"/>
      <name val="Aptos Narrow"/>
      <family val="2"/>
      <scheme val="minor"/>
    </font>
    <font>
      <i/>
      <sz val="13"/>
      <color rgb="FF4472C4"/>
      <name val="Aptos Narrow"/>
      <family val="2"/>
      <scheme val="minor"/>
    </font>
    <font>
      <sz val="11"/>
      <color rgb="FF333333"/>
      <name val="Aptos Narrow"/>
      <family val="2"/>
      <scheme val="minor"/>
    </font>
    <font>
      <b/>
      <sz val="15"/>
      <color rgb="FF1F3864"/>
      <name val="Aptos Narrow"/>
      <family val="2"/>
      <scheme val="minor"/>
    </font>
    <font>
      <b/>
      <sz val="12"/>
      <color rgb="FF4472C4"/>
      <name val="Aptos Narrow"/>
      <family val="2"/>
      <scheme val="minor"/>
    </font>
    <font>
      <i/>
      <sz val="10"/>
      <color rgb="FF666666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8BBB0"/>
        <bgColor indexed="64"/>
      </patternFill>
    </fill>
    <fill>
      <patternFill patternType="solid">
        <fgColor rgb="FFEEE78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5" borderId="0" xfId="0" applyFill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C8BBB0"/>
        </patternFill>
      </fill>
    </dxf>
    <dxf>
      <fill>
        <patternFill>
          <bgColor theme="0" tint="-4.9989318521683403E-2"/>
        </patternFill>
      </fill>
    </dxf>
    <dxf>
      <fill>
        <patternFill>
          <bgColor rgb="FFEEE786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ill>
        <patternFill>
          <bgColor rgb="FFC8BBB0"/>
        </patternFill>
      </fill>
    </dxf>
    <dxf>
      <fill>
        <patternFill>
          <bgColor theme="0" tint="-4.9989318521683403E-2"/>
        </patternFill>
      </fill>
    </dxf>
    <dxf>
      <fill>
        <patternFill>
          <bgColor rgb="FFEEE786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8BBB0"/>
      <color rgb="FFEEE786"/>
      <color rgb="FFA08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86BADB4-F063-42DF-9FBE-C21B31B1AC02}">
  <we:reference id="WA200009404" version="1.0.0.8" store="Omex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DDFF-0BB0-490F-81EA-57497A67F294}">
  <dimension ref="B1:B39"/>
  <sheetViews>
    <sheetView showGridLines="0" showRowColHeaders="0" workbookViewId="0">
      <selection activeCell="B23" sqref="B23"/>
    </sheetView>
  </sheetViews>
  <sheetFormatPr defaultColWidth="11.42578125" defaultRowHeight="14.85"/>
  <cols>
    <col min="2" max="2" width="100" style="38" customWidth="1"/>
  </cols>
  <sheetData>
    <row r="1" spans="2:2" ht="29.25">
      <c r="B1" s="31" t="s">
        <v>0</v>
      </c>
    </row>
    <row r="2" spans="2:2" ht="17.850000000000001">
      <c r="B2" s="32" t="s">
        <v>1</v>
      </c>
    </row>
    <row r="3" spans="2:2">
      <c r="B3" s="33"/>
    </row>
    <row r="4" spans="2:2">
      <c r="B4" s="33"/>
    </row>
    <row r="5" spans="2:2" ht="20.25">
      <c r="B5" s="34" t="s">
        <v>2</v>
      </c>
    </row>
    <row r="6" spans="2:2" ht="59.1">
      <c r="B6" s="35" t="s">
        <v>3</v>
      </c>
    </row>
    <row r="7" spans="2:2">
      <c r="B7" s="33"/>
    </row>
    <row r="8" spans="2:2" ht="20.25">
      <c r="B8" s="34" t="s">
        <v>4</v>
      </c>
    </row>
    <row r="9" spans="2:2">
      <c r="B9" s="33" t="s">
        <v>5</v>
      </c>
    </row>
    <row r="10" spans="2:2">
      <c r="B10" s="33" t="s">
        <v>6</v>
      </c>
    </row>
    <row r="11" spans="2:2">
      <c r="B11" s="33" t="s">
        <v>7</v>
      </c>
    </row>
    <row r="12" spans="2:2">
      <c r="B12" s="33"/>
    </row>
    <row r="13" spans="2:2" ht="20.25">
      <c r="B13" s="34" t="s">
        <v>8</v>
      </c>
    </row>
    <row r="14" spans="2:2">
      <c r="B14" s="33" t="s">
        <v>9</v>
      </c>
    </row>
    <row r="15" spans="2:2">
      <c r="B15" s="33" t="s">
        <v>10</v>
      </c>
    </row>
    <row r="16" spans="2:2">
      <c r="B16" s="33" t="s">
        <v>11</v>
      </c>
    </row>
    <row r="17" spans="2:2">
      <c r="B17" s="33"/>
    </row>
    <row r="18" spans="2:2" ht="20.25">
      <c r="B18" s="34" t="s">
        <v>12</v>
      </c>
    </row>
    <row r="19" spans="2:2">
      <c r="B19" s="35" t="s">
        <v>13</v>
      </c>
    </row>
    <row r="20" spans="2:2" ht="44.25">
      <c r="B20" s="35" t="s">
        <v>14</v>
      </c>
    </row>
    <row r="21" spans="2:2" ht="29.45">
      <c r="B21" s="35" t="s">
        <v>15</v>
      </c>
    </row>
    <row r="22" spans="2:2" ht="29.45">
      <c r="B22" s="35" t="s">
        <v>16</v>
      </c>
    </row>
    <row r="23" spans="2:2" ht="29.45">
      <c r="B23" s="35" t="s">
        <v>17</v>
      </c>
    </row>
    <row r="24" spans="2:2" ht="29.45">
      <c r="B24" s="35" t="s">
        <v>18</v>
      </c>
    </row>
    <row r="25" spans="2:2">
      <c r="B25" s="33"/>
    </row>
    <row r="26" spans="2:2" ht="20.25">
      <c r="B26" s="34" t="s">
        <v>19</v>
      </c>
    </row>
    <row r="27" spans="2:2">
      <c r="B27" s="33" t="s">
        <v>20</v>
      </c>
    </row>
    <row r="28" spans="2:2">
      <c r="B28" s="35" t="s">
        <v>21</v>
      </c>
    </row>
    <row r="29" spans="2:2">
      <c r="B29" s="35" t="s">
        <v>22</v>
      </c>
    </row>
    <row r="30" spans="2:2">
      <c r="B30" s="35" t="s">
        <v>23</v>
      </c>
    </row>
    <row r="31" spans="2:2" ht="29.45">
      <c r="B31" s="35" t="s">
        <v>24</v>
      </c>
    </row>
    <row r="32" spans="2:2" ht="29.45">
      <c r="B32" s="35" t="s">
        <v>25</v>
      </c>
    </row>
    <row r="33" spans="2:2">
      <c r="B33" s="33"/>
    </row>
    <row r="34" spans="2:2" ht="20.25">
      <c r="B34" s="34" t="s">
        <v>26</v>
      </c>
    </row>
    <row r="35" spans="2:2" ht="29.45">
      <c r="B35" s="35" t="s">
        <v>27</v>
      </c>
    </row>
    <row r="36" spans="2:2">
      <c r="B36" s="33"/>
    </row>
    <row r="37" spans="2:2">
      <c r="B37" s="33"/>
    </row>
    <row r="38" spans="2:2" ht="15.95">
      <c r="B38" s="36" t="s">
        <v>28</v>
      </c>
    </row>
    <row r="39" spans="2:2" ht="40.5">
      <c r="B39" s="37" t="s">
        <v>29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7198-885D-4DB7-BF6A-A4CA20710B84}">
  <dimension ref="A3:T48"/>
  <sheetViews>
    <sheetView showGridLines="0" showRowColHeaders="0" tabSelected="1" topLeftCell="B1" zoomScale="85" zoomScaleNormal="85" workbookViewId="0">
      <selection activeCell="C15" sqref="C15"/>
    </sheetView>
  </sheetViews>
  <sheetFormatPr defaultColWidth="8.85546875" defaultRowHeight="14.85"/>
  <cols>
    <col min="1" max="1" width="8.85546875" style="4"/>
    <col min="2" max="10" width="35.140625" style="4" customWidth="1"/>
    <col min="11" max="16" width="34" style="4" customWidth="1"/>
    <col min="17" max="17" width="17" style="4" customWidth="1"/>
    <col min="18" max="18" width="10.28515625" style="4" customWidth="1"/>
    <col min="19" max="16384" width="8.85546875" style="4"/>
  </cols>
  <sheetData>
    <row r="3" spans="1:8" ht="18.95">
      <c r="B3" s="42" t="s">
        <v>30</v>
      </c>
      <c r="C3" s="42"/>
    </row>
    <row r="4" spans="1:8">
      <c r="B4" s="14" t="s">
        <v>31</v>
      </c>
      <c r="C4" s="6" t="str">
        <f>'Calculs (Ne pas modifier)'!C4</f>
        <v>Notable</v>
      </c>
    </row>
    <row r="5" spans="1:8">
      <c r="B5" s="14" t="s">
        <v>32</v>
      </c>
      <c r="C5" s="6" t="str">
        <f>'Calculs (Ne pas modifier)'!C5</f>
        <v>Notable</v>
      </c>
    </row>
    <row r="6" spans="1:8">
      <c r="B6" s="14" t="s">
        <v>33</v>
      </c>
      <c r="C6" s="6" t="str">
        <f>'Calculs (Ne pas modifier)'!C6</f>
        <v>Exceptionnel</v>
      </c>
    </row>
    <row r="7" spans="1:8">
      <c r="B7" s="14" t="s">
        <v>34</v>
      </c>
      <c r="C7" s="6" t="str">
        <f>'Calculs (Ne pas modifier)'!C7</f>
        <v>Moyen</v>
      </c>
    </row>
    <row r="8" spans="1:8">
      <c r="B8" s="14" t="s">
        <v>35</v>
      </c>
      <c r="C8" s="6" t="str">
        <f>'Calculs (Ne pas modifier)'!C8</f>
        <v>Moyen</v>
      </c>
    </row>
    <row r="9" spans="1:8">
      <c r="B9" s="14" t="s">
        <v>36</v>
      </c>
      <c r="C9" s="6" t="str">
        <f>'Calculs (Ne pas modifier)'!C9</f>
        <v>Moyen</v>
      </c>
    </row>
    <row r="11" spans="1:8" ht="12.6" customHeight="1"/>
    <row r="12" spans="1:8" ht="40.35" customHeight="1">
      <c r="B12" s="39" t="s">
        <v>37</v>
      </c>
      <c r="C12" s="16" t="str">
        <f>'Calculs (Ne pas modifier)'!C12</f>
        <v>Argent</v>
      </c>
      <c r="D12" s="13"/>
    </row>
    <row r="13" spans="1:8">
      <c r="B13" s="3"/>
      <c r="C13" s="3"/>
    </row>
    <row r="14" spans="1:8" ht="42.6" customHeight="1">
      <c r="B14" s="5"/>
      <c r="C14" s="7" t="s">
        <v>38</v>
      </c>
      <c r="D14" s="7" t="s">
        <v>39</v>
      </c>
      <c r="E14" s="7" t="s">
        <v>40</v>
      </c>
      <c r="F14" s="7" t="s">
        <v>41</v>
      </c>
    </row>
    <row r="15" spans="1:8" ht="47.45" customHeight="1">
      <c r="A15" s="4">
        <v>1</v>
      </c>
      <c r="B15" s="7" t="s">
        <v>42</v>
      </c>
      <c r="C15" s="40" t="s">
        <v>43</v>
      </c>
      <c r="D15" s="40" t="s">
        <v>43</v>
      </c>
      <c r="E15" s="41" t="s">
        <v>44</v>
      </c>
      <c r="F15" s="41" t="s">
        <v>44</v>
      </c>
      <c r="G15" s="17"/>
      <c r="H15" s="17"/>
    </row>
    <row r="16" spans="1:8">
      <c r="B16" s="2"/>
    </row>
    <row r="17" spans="1:20" s="1" customFormat="1" ht="42.6" customHeight="1">
      <c r="B17" s="8"/>
      <c r="C17" s="7" t="s">
        <v>45</v>
      </c>
      <c r="D17" s="7" t="s">
        <v>46</v>
      </c>
      <c r="E17" s="7" t="s">
        <v>47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47.45" customHeight="1">
      <c r="A18" s="4">
        <v>2</v>
      </c>
      <c r="B18" s="7" t="s">
        <v>48</v>
      </c>
      <c r="C18" s="40" t="s">
        <v>43</v>
      </c>
      <c r="D18" s="40" t="s">
        <v>43</v>
      </c>
      <c r="E18" s="41" t="s">
        <v>44</v>
      </c>
      <c r="F18" s="17"/>
      <c r="G18" s="17"/>
      <c r="H18" s="17"/>
    </row>
    <row r="19" spans="1:20">
      <c r="B19" s="2"/>
    </row>
    <row r="20" spans="1:20" s="1" customFormat="1" ht="42.6" customHeight="1">
      <c r="B20" s="8"/>
      <c r="C20" s="7" t="s">
        <v>49</v>
      </c>
      <c r="D20" s="7" t="s">
        <v>50</v>
      </c>
      <c r="E20" s="7" t="s">
        <v>51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47.45" customHeight="1">
      <c r="A21" s="4">
        <v>3</v>
      </c>
      <c r="B21" s="7" t="s">
        <v>52</v>
      </c>
      <c r="C21" s="40" t="s">
        <v>43</v>
      </c>
      <c r="D21" s="40" t="s">
        <v>43</v>
      </c>
      <c r="E21" s="41" t="s">
        <v>44</v>
      </c>
      <c r="F21" s="17"/>
      <c r="G21" s="17"/>
      <c r="H21" s="17"/>
    </row>
    <row r="22" spans="1:20" s="1" customFormat="1" ht="42.6" customHeight="1">
      <c r="B22" s="8"/>
      <c r="C22" s="7" t="s">
        <v>53</v>
      </c>
      <c r="D22" s="7" t="s">
        <v>54</v>
      </c>
      <c r="E22" s="30" t="s">
        <v>55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47.45" customHeight="1">
      <c r="B23" s="7"/>
      <c r="C23" s="40" t="s">
        <v>43</v>
      </c>
      <c r="D23" s="40" t="s">
        <v>44</v>
      </c>
      <c r="E23" s="41" t="s">
        <v>44</v>
      </c>
      <c r="F23" s="17"/>
      <c r="G23" s="17"/>
      <c r="H23" s="17"/>
    </row>
    <row r="25" spans="1:20" ht="47.45" customHeight="1">
      <c r="A25" s="4">
        <v>4</v>
      </c>
      <c r="B25" s="7" t="s">
        <v>56</v>
      </c>
      <c r="C25" s="41" t="s">
        <v>57</v>
      </c>
    </row>
    <row r="26" spans="1:20" ht="14.85" customHeight="1"/>
    <row r="27" spans="1:20" ht="47.45" customHeight="1">
      <c r="A27" s="4">
        <v>5</v>
      </c>
      <c r="B27" s="7" t="s">
        <v>58</v>
      </c>
      <c r="C27" s="41" t="s">
        <v>43</v>
      </c>
    </row>
    <row r="28" spans="1:20" ht="14.85" customHeight="1">
      <c r="B28" s="2"/>
    </row>
    <row r="29" spans="1:20" ht="59.45" customHeight="1">
      <c r="A29" s="4">
        <v>6</v>
      </c>
      <c r="B29" s="29" t="s">
        <v>59</v>
      </c>
      <c r="C29" s="41" t="s">
        <v>60</v>
      </c>
    </row>
    <row r="30" spans="1:20" ht="14.85" customHeight="1">
      <c r="B30" s="1"/>
    </row>
    <row r="31" spans="1:20" ht="47.45" customHeight="1">
      <c r="A31" s="4">
        <v>7</v>
      </c>
      <c r="B31" s="7" t="s">
        <v>61</v>
      </c>
      <c r="C31" s="41" t="s">
        <v>62</v>
      </c>
    </row>
    <row r="32" spans="1:20" ht="14.85" customHeight="1">
      <c r="B32" s="1"/>
    </row>
    <row r="33" spans="1:3" ht="47.45" customHeight="1">
      <c r="A33" s="4">
        <v>8</v>
      </c>
      <c r="B33" s="7" t="s">
        <v>63</v>
      </c>
      <c r="C33" s="41" t="s">
        <v>62</v>
      </c>
    </row>
    <row r="34" spans="1:3" ht="14.85" customHeight="1"/>
    <row r="35" spans="1:3" ht="47.45" customHeight="1">
      <c r="A35" s="4">
        <v>9</v>
      </c>
      <c r="B35" s="7" t="s">
        <v>64</v>
      </c>
      <c r="C35" s="41" t="s">
        <v>65</v>
      </c>
    </row>
    <row r="36" spans="1:3" ht="14.85" customHeight="1">
      <c r="B36" s="1"/>
    </row>
    <row r="37" spans="1:3" ht="47.45" customHeight="1">
      <c r="A37" s="4">
        <v>10</v>
      </c>
      <c r="B37" s="7" t="s">
        <v>66</v>
      </c>
      <c r="C37" s="41" t="s">
        <v>44</v>
      </c>
    </row>
    <row r="38" spans="1:3" ht="14.85" customHeight="1">
      <c r="B38" s="1"/>
    </row>
    <row r="39" spans="1:3" ht="47.45" customHeight="1">
      <c r="A39" s="4">
        <v>11</v>
      </c>
      <c r="B39" s="7" t="s">
        <v>67</v>
      </c>
      <c r="C39" s="41" t="s">
        <v>44</v>
      </c>
    </row>
    <row r="40" spans="1:3" ht="14.85" customHeight="1"/>
    <row r="48" spans="1:3">
      <c r="B48" s="26"/>
    </row>
  </sheetData>
  <sheetProtection sheet="1" objects="1" scenarios="1"/>
  <mergeCells count="1">
    <mergeCell ref="B3:C3"/>
  </mergeCells>
  <conditionalFormatting sqref="C4:C9">
    <cfRule type="containsText" dxfId="11" priority="1" operator="containsText" text="Average">
      <formula>NOT(ISERROR(SEARCH("Average",C4)))</formula>
    </cfRule>
    <cfRule type="containsText" dxfId="10" priority="2" operator="containsText" text="Notable">
      <formula>NOT(ISERROR(SEARCH("Notable",C4)))</formula>
    </cfRule>
    <cfRule type="containsText" dxfId="9" priority="3" operator="containsText" text="Outstanding">
      <formula>NOT(ISERROR(SEARCH("Outstanding",C4)))</formula>
    </cfRule>
  </conditionalFormatting>
  <conditionalFormatting sqref="C12">
    <cfRule type="containsText" dxfId="8" priority="4" operator="containsText" text="Gold">
      <formula>NOT(ISERROR(SEARCH("Gold",C12)))</formula>
    </cfRule>
    <cfRule type="containsText" dxfId="7" priority="5" operator="containsText" text="Silver">
      <formula>NOT(ISERROR(SEARCH("Silver",C12)))</formula>
    </cfRule>
    <cfRule type="containsText" dxfId="6" priority="6" operator="containsText" text="Bronze">
      <formula>NOT(ISERROR(SEARCH("Bronze",C12)))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6904E91-82F6-41AC-9FF5-9738A0F893DC}">
          <x14:formula1>
            <xm:f>'Calculs (Ne pas modifier)'!$I$48:$I$54</xm:f>
          </x14:formula1>
          <xm:sqref>C33</xm:sqref>
        </x14:dataValidation>
        <x14:dataValidation type="list" allowBlank="1" showInputMessage="1" showErrorMessage="1" xr:uid="{C0745E78-3759-4928-97B2-0206B6F59D63}">
          <x14:formula1>
            <xm:f>'Calculs (Ne pas modifier)'!$G$48:$G$51</xm:f>
          </x14:formula1>
          <xm:sqref>C35</xm:sqref>
        </x14:dataValidation>
        <x14:dataValidation type="list" allowBlank="1" showInputMessage="1" showErrorMessage="1" xr:uid="{BF798B4D-64DD-4A6C-9FBD-3D39EBDCEB42}">
          <x14:formula1>
            <xm:f>'Calculs (Ne pas modifier)'!$F$48:$F$53</xm:f>
          </x14:formula1>
          <xm:sqref>C25</xm:sqref>
        </x14:dataValidation>
        <x14:dataValidation type="list" allowBlank="1" showInputMessage="1" showErrorMessage="1" xr:uid="{EBC5352F-4B8F-4191-A801-74D5E00742E2}">
          <x14:formula1>
            <xm:f>'Calculs (Ne pas modifier)'!$E$48:$E$50</xm:f>
          </x14:formula1>
          <xm:sqref>C27</xm:sqref>
        </x14:dataValidation>
        <x14:dataValidation type="list" allowBlank="1" showInputMessage="1" showErrorMessage="1" xr:uid="{0575F6AF-E3EB-4BF0-8AE3-F8F65121BA9B}">
          <x14:formula1>
            <xm:f>'Calculs (Ne pas modifier)'!$D$48:$D$51</xm:f>
          </x14:formula1>
          <xm:sqref>C29</xm:sqref>
        </x14:dataValidation>
        <x14:dataValidation type="list" allowBlank="1" showInputMessage="1" showErrorMessage="1" xr:uid="{5C082A7D-10A0-4023-B028-D174BB055059}">
          <x14:formula1>
            <xm:f>'Calculs (Ne pas modifier)'!$C$48:$C$50</xm:f>
          </x14:formula1>
          <xm:sqref>C39 C15:F15 C18:E18 C31 C37 C23:E23 C21:E21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71A4-030B-4834-B621-AB04C73FCB43}">
  <dimension ref="A2:T57"/>
  <sheetViews>
    <sheetView showGridLines="0" zoomScale="70" zoomScaleNormal="70" workbookViewId="0">
      <selection activeCell="B47" sqref="B4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85"/>
  <cols>
    <col min="1" max="1" width="8.85546875" style="4"/>
    <col min="2" max="2" width="42.28515625" style="4" customWidth="1"/>
    <col min="3" max="4" width="35.140625" style="4" customWidth="1"/>
    <col min="5" max="5" width="39.42578125" style="4" customWidth="1"/>
    <col min="6" max="10" width="35.140625" style="4" customWidth="1"/>
    <col min="11" max="16" width="34" style="4" customWidth="1"/>
    <col min="17" max="17" width="17" style="4" customWidth="1"/>
    <col min="18" max="18" width="10.28515625" style="4" customWidth="1"/>
    <col min="19" max="16384" width="8.85546875" style="4"/>
  </cols>
  <sheetData>
    <row r="2" spans="1:20">
      <c r="N2" s="4" t="s">
        <v>68</v>
      </c>
      <c r="O2" s="4" t="s">
        <v>69</v>
      </c>
      <c r="P2" s="4" t="s">
        <v>70</v>
      </c>
    </row>
    <row r="3" spans="1:20" ht="18.95">
      <c r="B3" s="42" t="s">
        <v>30</v>
      </c>
      <c r="C3" s="42"/>
      <c r="K3" s="3" t="s">
        <v>71</v>
      </c>
      <c r="L3" s="3" t="s">
        <v>72</v>
      </c>
      <c r="M3" s="6" t="s">
        <v>73</v>
      </c>
      <c r="N3" s="3" t="s">
        <v>74</v>
      </c>
      <c r="O3" s="3" t="s">
        <v>75</v>
      </c>
      <c r="P3" s="3" t="s">
        <v>76</v>
      </c>
      <c r="R3" s="5" t="s">
        <v>77</v>
      </c>
      <c r="S3" s="5" t="s">
        <v>78</v>
      </c>
    </row>
    <row r="4" spans="1:20">
      <c r="B4" s="14" t="s">
        <v>31</v>
      </c>
      <c r="C4" s="6" t="str">
        <f>IF(K4&lt;=N4,"Moyen",IF(K4&gt;O4,"Exceptionnel","Notable"))</f>
        <v>Notable</v>
      </c>
      <c r="J4" s="14" t="s">
        <v>31</v>
      </c>
      <c r="K4" s="5">
        <f>G15</f>
        <v>4</v>
      </c>
      <c r="L4" s="12">
        <v>1</v>
      </c>
      <c r="M4" s="5">
        <v>7</v>
      </c>
      <c r="N4" s="22">
        <f>MROUND($M4/3,1)</f>
        <v>2</v>
      </c>
      <c r="O4" s="20">
        <f>MROUND($M4/3,1)*2</f>
        <v>4</v>
      </c>
      <c r="P4" s="23">
        <f>O4</f>
        <v>4</v>
      </c>
      <c r="R4" s="5">
        <v>2</v>
      </c>
      <c r="S4" s="5">
        <f>IF(C4="Exceptionnel",2,IF(C4="Notable",1,0))</f>
        <v>1</v>
      </c>
    </row>
    <row r="5" spans="1:20">
      <c r="B5" s="14" t="s">
        <v>32</v>
      </c>
      <c r="C5" s="6" t="str">
        <f>IF(K5&lt;=N5,"Moyen",IF(K5&gt;O5,"Exceptionnel","Notable"))</f>
        <v>Notable</v>
      </c>
      <c r="J5" s="14" t="s">
        <v>32</v>
      </c>
      <c r="K5" s="5">
        <f>F18+I21</f>
        <v>8</v>
      </c>
      <c r="L5" s="12" t="str">
        <f>"2+3"</f>
        <v>2+3</v>
      </c>
      <c r="M5" s="5">
        <v>13</v>
      </c>
      <c r="N5" s="22">
        <f t="shared" ref="N5:N9" si="0">MROUND(M5/3,1)</f>
        <v>4</v>
      </c>
      <c r="O5" s="20">
        <f t="shared" ref="O5:O9" si="1">MROUND($M5/3,1)*2</f>
        <v>8</v>
      </c>
      <c r="P5" s="23">
        <f t="shared" ref="P5:P9" si="2">O5</f>
        <v>8</v>
      </c>
      <c r="R5" s="5">
        <v>2</v>
      </c>
      <c r="S5" s="5">
        <f>IF(C5="Exceptionnel",2,IF(C5="Notable",1,0))</f>
        <v>1</v>
      </c>
    </row>
    <row r="6" spans="1:20">
      <c r="B6" s="14" t="s">
        <v>33</v>
      </c>
      <c r="C6" s="6" t="str">
        <f>IF(K6&lt;=N6,"Moyen",IF(K6&gt;O6,"Exceptionnel","Notable"))</f>
        <v>Exceptionnel</v>
      </c>
      <c r="J6" s="14" t="s">
        <v>33</v>
      </c>
      <c r="K6" s="5">
        <f>D24</f>
        <v>3</v>
      </c>
      <c r="L6" s="12">
        <v>4</v>
      </c>
      <c r="M6" s="5">
        <v>3</v>
      </c>
      <c r="N6" s="22">
        <f t="shared" si="0"/>
        <v>1</v>
      </c>
      <c r="O6" s="20">
        <f t="shared" si="1"/>
        <v>2</v>
      </c>
      <c r="P6" s="23">
        <f t="shared" si="2"/>
        <v>2</v>
      </c>
      <c r="R6" s="5">
        <v>2</v>
      </c>
      <c r="S6" s="5">
        <f>IF(C6="Exceptionnel",2,IF(C6="Notable",1,0))</f>
        <v>2</v>
      </c>
    </row>
    <row r="7" spans="1:20">
      <c r="B7" s="14" t="s">
        <v>34</v>
      </c>
      <c r="C7" s="6" t="str">
        <f>IF(K7&lt;=N7,"Moyen",IF(K7&gt;O7,"Exceptionnel","Notable"))</f>
        <v>Moyen</v>
      </c>
      <c r="J7" s="14" t="s">
        <v>34</v>
      </c>
      <c r="K7" s="5">
        <f>D27+D30+D33</f>
        <v>1</v>
      </c>
      <c r="L7" s="12" t="str">
        <f>"5+6+7"</f>
        <v>5+6+7</v>
      </c>
      <c r="M7" s="5">
        <v>5</v>
      </c>
      <c r="N7" s="22">
        <f t="shared" si="0"/>
        <v>2</v>
      </c>
      <c r="O7" s="20">
        <f t="shared" si="1"/>
        <v>4</v>
      </c>
      <c r="P7" s="23">
        <f t="shared" si="2"/>
        <v>4</v>
      </c>
      <c r="R7" s="5">
        <v>2</v>
      </c>
      <c r="S7" s="5">
        <f>IF(C7="Exceptionnel",2,IF(C7="Notable",1,0))</f>
        <v>0</v>
      </c>
    </row>
    <row r="8" spans="1:20">
      <c r="B8" s="14" t="s">
        <v>35</v>
      </c>
      <c r="C8" s="6" t="str">
        <f>IF(K8&lt;=N8,"Moyen",IF(K8&gt;O8,"Exceptionnel","Notable"))</f>
        <v>Moyen</v>
      </c>
      <c r="J8" s="14" t="s">
        <v>35</v>
      </c>
      <c r="K8" s="5">
        <f>D36+D39</f>
        <v>1</v>
      </c>
      <c r="L8" s="12" t="str">
        <f>"8+9"</f>
        <v>8+9</v>
      </c>
      <c r="M8" s="5">
        <v>5</v>
      </c>
      <c r="N8" s="22">
        <f t="shared" si="0"/>
        <v>2</v>
      </c>
      <c r="O8" s="20">
        <f t="shared" si="1"/>
        <v>4</v>
      </c>
      <c r="P8" s="23">
        <f t="shared" si="2"/>
        <v>4</v>
      </c>
      <c r="R8" s="5">
        <v>2</v>
      </c>
      <c r="S8" s="5">
        <f>IF(C8="Exceptionnel",2,IF(C8="Notable",1,0))</f>
        <v>0</v>
      </c>
    </row>
    <row r="9" spans="1:20">
      <c r="B9" s="14" t="s">
        <v>36</v>
      </c>
      <c r="C9" s="6" t="str">
        <f>IF(K9&lt;=N9,"Moyen",IF(K9&gt;O9,"Exceptionnel","Notable"))</f>
        <v>Moyen</v>
      </c>
      <c r="J9" s="14" t="s">
        <v>36</v>
      </c>
      <c r="K9" s="5">
        <f>D42+D45</f>
        <v>0</v>
      </c>
      <c r="L9" s="12" t="str">
        <f>"10+11"</f>
        <v>10+11</v>
      </c>
      <c r="M9" s="5">
        <v>3</v>
      </c>
      <c r="N9" s="22">
        <f t="shared" si="0"/>
        <v>1</v>
      </c>
      <c r="O9" s="20">
        <f t="shared" si="1"/>
        <v>2</v>
      </c>
      <c r="P9" s="23">
        <f t="shared" si="2"/>
        <v>2</v>
      </c>
      <c r="R9" s="5">
        <v>2</v>
      </c>
      <c r="S9" s="5">
        <f>IF(C9="Exceptionnel",2,IF(C9="Notable",1,0))</f>
        <v>0</v>
      </c>
    </row>
    <row r="11" spans="1:20" ht="12.6" customHeight="1">
      <c r="R11" s="4" t="s">
        <v>79</v>
      </c>
      <c r="S11" s="4" t="s">
        <v>80</v>
      </c>
    </row>
    <row r="12" spans="1:20" ht="40.35" customHeight="1">
      <c r="B12" s="15" t="s">
        <v>37</v>
      </c>
      <c r="C12" s="16" t="str">
        <f>IF(S12&lt;R14,"Bronze",IF(S12&lt;=S14,"Argent","Or"))</f>
        <v>Argent</v>
      </c>
      <c r="D12" s="13"/>
      <c r="Q12" s="6" t="s">
        <v>78</v>
      </c>
      <c r="R12" s="5">
        <f>SUM(R4:R9)</f>
        <v>12</v>
      </c>
      <c r="S12" s="5">
        <f>SUM(S4:S9)</f>
        <v>4</v>
      </c>
    </row>
    <row r="13" spans="1:20">
      <c r="B13" s="3"/>
      <c r="C13" s="3"/>
      <c r="K13" s="18"/>
      <c r="R13" s="3" t="s">
        <v>68</v>
      </c>
      <c r="S13" s="3" t="s">
        <v>69</v>
      </c>
      <c r="T13" s="3" t="s">
        <v>70</v>
      </c>
    </row>
    <row r="14" spans="1:20" ht="42.6" customHeight="1">
      <c r="B14" s="5"/>
      <c r="C14" s="7" t="s">
        <v>38</v>
      </c>
      <c r="D14" s="7" t="s">
        <v>39</v>
      </c>
      <c r="E14" s="7" t="s">
        <v>40</v>
      </c>
      <c r="F14" s="7" t="s">
        <v>41</v>
      </c>
      <c r="G14" s="9" t="s">
        <v>80</v>
      </c>
      <c r="H14" s="3"/>
      <c r="K14" s="7" t="s">
        <v>38</v>
      </c>
      <c r="L14" s="7" t="s">
        <v>81</v>
      </c>
      <c r="M14" s="7" t="s">
        <v>82</v>
      </c>
      <c r="N14" s="7" t="s">
        <v>83</v>
      </c>
      <c r="Q14" s="1" t="s">
        <v>84</v>
      </c>
      <c r="R14" s="22">
        <f>MROUND(R12/3,1)</f>
        <v>4</v>
      </c>
      <c r="S14" s="20">
        <f>MROUND($R12/3,1)*2</f>
        <v>8</v>
      </c>
      <c r="T14" s="21">
        <f>S14</f>
        <v>8</v>
      </c>
    </row>
    <row r="15" spans="1:20" ht="62.45" customHeight="1">
      <c r="A15" s="3">
        <v>1</v>
      </c>
      <c r="B15" s="7" t="s">
        <v>42</v>
      </c>
      <c r="C15" s="12" t="str">
        <f>'Grille d''évaluation'!C15</f>
        <v>Oui</v>
      </c>
      <c r="D15" s="12" t="str">
        <f>'Grille d''évaluation'!D15</f>
        <v>Oui</v>
      </c>
      <c r="E15" s="12" t="str">
        <f>'Grille d''évaluation'!E15</f>
        <v>Non</v>
      </c>
      <c r="F15" s="12" t="str">
        <f>'Grille d''évaluation'!F15</f>
        <v>Non</v>
      </c>
      <c r="G15" s="10">
        <f>MAX(SUM(K15:N15),0)</f>
        <v>4</v>
      </c>
      <c r="H15" s="19" t="s">
        <v>85</v>
      </c>
      <c r="K15" s="5">
        <f>IF(C15="Oui",3,0)</f>
        <v>3</v>
      </c>
      <c r="L15" s="5">
        <f>IF(D15="Oui",1,0)</f>
        <v>1</v>
      </c>
      <c r="M15" s="5">
        <f>IF(E15="Oui",1,0)</f>
        <v>0</v>
      </c>
      <c r="N15" s="5">
        <f>IF(F15="Oui",2,0)</f>
        <v>0</v>
      </c>
    </row>
    <row r="16" spans="1:20">
      <c r="B16" s="2"/>
    </row>
    <row r="17" spans="1:16" ht="42.6" customHeight="1">
      <c r="B17" s="5"/>
      <c r="C17" s="6" t="s">
        <v>45</v>
      </c>
      <c r="D17" s="6" t="s">
        <v>46</v>
      </c>
      <c r="E17" s="6" t="s">
        <v>47</v>
      </c>
      <c r="F17" s="9" t="s">
        <v>80</v>
      </c>
      <c r="K17" s="7" t="str">
        <f>C17</f>
        <v>Commercial/Institutionnel</v>
      </c>
      <c r="L17" s="7" t="str">
        <f>D17</f>
        <v>Résidentiel</v>
      </c>
      <c r="M17" s="7" t="str">
        <f>E17</f>
        <v>Industriel</v>
      </c>
    </row>
    <row r="18" spans="1:16" ht="47.45" customHeight="1">
      <c r="A18" s="4">
        <v>2</v>
      </c>
      <c r="B18" s="7" t="s">
        <v>48</v>
      </c>
      <c r="C18" s="12" t="str">
        <f>'Grille d''évaluation'!C18</f>
        <v>Oui</v>
      </c>
      <c r="D18" s="12" t="str">
        <f>'Grille d''évaluation'!D18</f>
        <v>Oui</v>
      </c>
      <c r="E18" s="12" t="str">
        <f>'Grille d''évaluation'!E18</f>
        <v>Non</v>
      </c>
      <c r="F18" s="10">
        <f>IF(
OR(AND(M18=0,SUM(K18:M18)&gt;=2),SUM(K18:M18)=3),3,
IF(OR(AND(OR(K18=1,M18=1),L18=0),(AND(L18=1,M18=1))),2,0))</f>
        <v>3</v>
      </c>
      <c r="G18" s="19" t="s">
        <v>86</v>
      </c>
      <c r="H18" s="17"/>
      <c r="K18" s="5">
        <f>IF(C18="Oui",1,0)</f>
        <v>1</v>
      </c>
      <c r="L18" s="5">
        <f>IF(D18="Oui",1,0)</f>
        <v>1</v>
      </c>
      <c r="M18" s="5">
        <f>IF(E18="Oui",1,0)</f>
        <v>0</v>
      </c>
    </row>
    <row r="19" spans="1:16">
      <c r="B19" s="2"/>
    </row>
    <row r="20" spans="1:16" s="1" customFormat="1" ht="42.6" customHeight="1">
      <c r="B20" s="8"/>
      <c r="C20" s="7" t="s">
        <v>49</v>
      </c>
      <c r="D20" s="7" t="s">
        <v>50</v>
      </c>
      <c r="E20" s="7" t="s">
        <v>51</v>
      </c>
      <c r="F20" s="7" t="s">
        <v>53</v>
      </c>
      <c r="G20" s="7" t="s">
        <v>54</v>
      </c>
      <c r="H20" s="7" t="s">
        <v>55</v>
      </c>
      <c r="I20" s="9" t="s">
        <v>80</v>
      </c>
      <c r="K20" s="7" t="str">
        <f>C20</f>
        <v>Centre de données</v>
      </c>
      <c r="L20" s="7" t="str">
        <f t="shared" ref="L20:N20" si="3">D20</f>
        <v>Aréna</v>
      </c>
      <c r="M20" s="7" t="str">
        <f t="shared" si="3"/>
        <v>Station d'épuration des eaux usées ou grand collecteur sanitaire/unitaire</v>
      </c>
      <c r="N20" s="7" t="str">
        <f t="shared" si="3"/>
        <v>Centre de soins de santé</v>
      </c>
      <c r="O20" s="7" t="str">
        <f>G20</f>
        <v>Serres</v>
      </c>
      <c r="P20" s="7" t="str">
        <f>H20</f>
        <v>Industriel avec récupération de chaleur résiduelle</v>
      </c>
    </row>
    <row r="21" spans="1:16" ht="47.45" customHeight="1">
      <c r="A21" s="4">
        <v>3</v>
      </c>
      <c r="B21" s="7" t="s">
        <v>52</v>
      </c>
      <c r="C21" s="12" t="str">
        <f>'Grille d''évaluation'!C21</f>
        <v>Oui</v>
      </c>
      <c r="D21" s="12" t="str">
        <f>'Grille d''évaluation'!D21</f>
        <v>Oui</v>
      </c>
      <c r="E21" s="12" t="str">
        <f>'Grille d''évaluation'!E21</f>
        <v>Non</v>
      </c>
      <c r="F21" s="12" t="str">
        <f>'Grille d''évaluation'!C23</f>
        <v>Oui</v>
      </c>
      <c r="G21" s="12" t="str">
        <f>'Grille d''évaluation'!D23</f>
        <v>Non</v>
      </c>
      <c r="H21" s="12" t="str">
        <f>'Grille d''évaluation'!E23</f>
        <v>Non</v>
      </c>
      <c r="I21" s="10">
        <f>SUM(K21:P21)</f>
        <v>5</v>
      </c>
      <c r="J21" s="19" t="s">
        <v>87</v>
      </c>
      <c r="K21" s="5">
        <f>IF(C21="Oui",2,0)</f>
        <v>2</v>
      </c>
      <c r="L21" s="5">
        <f>IF(D21="Oui",2,0)</f>
        <v>2</v>
      </c>
      <c r="M21" s="5">
        <f>IF(E21="Oui",2,0)</f>
        <v>0</v>
      </c>
      <c r="N21" s="5">
        <f>IF(F21="Oui",1,0)</f>
        <v>1</v>
      </c>
      <c r="O21" s="5">
        <f>IF(G21="Oui",1,0)</f>
        <v>0</v>
      </c>
      <c r="P21" s="5">
        <f>IF(H21="Oui",2,0)</f>
        <v>0</v>
      </c>
    </row>
    <row r="22" spans="1:16">
      <c r="B22" s="1"/>
    </row>
    <row r="23" spans="1:16" ht="42.6" customHeight="1">
      <c r="B23" s="43"/>
      <c r="C23" s="44"/>
      <c r="D23" s="9" t="s">
        <v>80</v>
      </c>
    </row>
    <row r="24" spans="1:16" ht="63" customHeight="1">
      <c r="A24" s="4">
        <v>4</v>
      </c>
      <c r="B24" s="7" t="s">
        <v>56</v>
      </c>
      <c r="C24" s="12" t="str">
        <f>'Grille d''évaluation'!C25</f>
        <v>Zone 5</v>
      </c>
      <c r="D24" s="10">
        <f>IF(OR(C24=F48,C24=F49),3,IF(OR(C24=F50,C24=F51),2,IF(C24=F52,1,0)))</f>
        <v>3</v>
      </c>
      <c r="E24" s="19" t="s">
        <v>88</v>
      </c>
    </row>
    <row r="25" spans="1:16">
      <c r="E25" s="17"/>
    </row>
    <row r="26" spans="1:16" ht="42.6" customHeight="1">
      <c r="B26" s="43"/>
      <c r="C26" s="44"/>
      <c r="D26" s="9" t="s">
        <v>80</v>
      </c>
      <c r="E26" s="17"/>
      <c r="K26" s="2"/>
      <c r="L26" s="2"/>
      <c r="M26" s="2"/>
    </row>
    <row r="27" spans="1:16" ht="70.349999999999994" customHeight="1">
      <c r="A27" s="4">
        <v>5</v>
      </c>
      <c r="B27" s="7" t="s">
        <v>58</v>
      </c>
      <c r="C27" s="12" t="str">
        <f>'Grille d''évaluation'!C27</f>
        <v>Oui</v>
      </c>
      <c r="D27" s="10">
        <f>IF(C27=E48,0,IF(C27=E49,1,IF(C27=E50,0,0)))</f>
        <v>0</v>
      </c>
      <c r="E27" s="19" t="s">
        <v>89</v>
      </c>
      <c r="F27" s="1"/>
    </row>
    <row r="28" spans="1:16">
      <c r="B28" s="2"/>
      <c r="E28" s="17"/>
    </row>
    <row r="29" spans="1:16" ht="42.6" customHeight="1">
      <c r="B29" s="43"/>
      <c r="C29" s="44"/>
      <c r="D29" s="9" t="s">
        <v>80</v>
      </c>
      <c r="E29" s="17"/>
      <c r="K29" s="2"/>
      <c r="L29" s="2"/>
      <c r="M29" s="2"/>
    </row>
    <row r="30" spans="1:16" ht="73.5" customHeight="1">
      <c r="A30" s="4">
        <v>6</v>
      </c>
      <c r="B30" s="29" t="s">
        <v>59</v>
      </c>
      <c r="C30" s="12" t="str">
        <f>'Grille d''évaluation'!C29</f>
        <v>Entre 3:1 et 2:1</v>
      </c>
      <c r="D30" s="10">
        <f>IF(C30=D48,0,IF(C30=D49,1,IF(C30=D50,2,0)))</f>
        <v>1</v>
      </c>
      <c r="E30" s="19" t="s">
        <v>90</v>
      </c>
      <c r="F30" s="1"/>
    </row>
    <row r="31" spans="1:16">
      <c r="B31" s="1"/>
      <c r="E31" s="17"/>
    </row>
    <row r="32" spans="1:16" ht="42.6" customHeight="1">
      <c r="B32" s="43"/>
      <c r="C32" s="44"/>
      <c r="D32" s="9" t="s">
        <v>80</v>
      </c>
      <c r="E32" s="17"/>
      <c r="K32" s="2"/>
    </row>
    <row r="33" spans="1:15" ht="59.45" customHeight="1">
      <c r="A33" s="4">
        <v>7</v>
      </c>
      <c r="B33" s="7" t="s">
        <v>61</v>
      </c>
      <c r="C33" s="12" t="str">
        <f>'Grille d''évaluation'!C31</f>
        <v>Ne sais pas</v>
      </c>
      <c r="D33" s="10">
        <f>IF(C33="Oui",2,0)</f>
        <v>0</v>
      </c>
      <c r="E33" s="19" t="s">
        <v>91</v>
      </c>
    </row>
    <row r="34" spans="1:15">
      <c r="B34" s="1"/>
      <c r="E34" s="17"/>
    </row>
    <row r="35" spans="1:15" ht="42.6" customHeight="1">
      <c r="B35" s="43"/>
      <c r="C35" s="44"/>
      <c r="D35" s="9" t="s">
        <v>80</v>
      </c>
      <c r="E35" s="17"/>
      <c r="K35" s="2"/>
      <c r="L35" s="2"/>
      <c r="M35" s="2"/>
      <c r="N35" s="2"/>
      <c r="O35" s="2"/>
    </row>
    <row r="36" spans="1:15" ht="83.1" customHeight="1">
      <c r="A36" s="4">
        <v>8</v>
      </c>
      <c r="B36" s="7" t="s">
        <v>63</v>
      </c>
      <c r="C36" s="12" t="str">
        <f>'Grille d''évaluation'!C33</f>
        <v>Ne sais pas</v>
      </c>
      <c r="D36" s="10">
        <f>IF(C36=I54,0,IF(OR(C36=I48,C36=I53),3,IF(OR(C36=I49,C36=I51,C36=I50),2,IF(OR(C36=I52),1,0))))</f>
        <v>0</v>
      </c>
      <c r="E36" s="28" t="s">
        <v>92</v>
      </c>
      <c r="F36" s="27"/>
    </row>
    <row r="38" spans="1:15" ht="42.6" customHeight="1">
      <c r="B38" s="43"/>
      <c r="C38" s="44"/>
      <c r="D38" s="9" t="s">
        <v>80</v>
      </c>
      <c r="K38" s="2"/>
      <c r="L38" s="2"/>
      <c r="M38" s="2"/>
    </row>
    <row r="39" spans="1:15" ht="97.35" customHeight="1">
      <c r="A39" s="4">
        <v>9</v>
      </c>
      <c r="B39" s="7" t="s">
        <v>64</v>
      </c>
      <c r="C39" s="12" t="str">
        <f>'Grille d''évaluation'!C35</f>
        <v>Consortium de promoteurs</v>
      </c>
      <c r="D39" s="10">
        <f>IF(C39=G48,0,IF(C39=G49,1,IF(C39=G50,2,0)))</f>
        <v>1</v>
      </c>
      <c r="E39" s="19" t="s">
        <v>93</v>
      </c>
    </row>
    <row r="40" spans="1:15">
      <c r="B40" s="1"/>
    </row>
    <row r="41" spans="1:15" ht="42.6" customHeight="1">
      <c r="B41" s="43"/>
      <c r="C41" s="44"/>
      <c r="D41" s="9" t="s">
        <v>80</v>
      </c>
      <c r="K41" s="2"/>
    </row>
    <row r="42" spans="1:15" ht="47.45" customHeight="1">
      <c r="A42" s="4">
        <v>10</v>
      </c>
      <c r="B42" s="7" t="s">
        <v>66</v>
      </c>
      <c r="C42" s="12" t="str">
        <f>'Grille d''évaluation'!C37</f>
        <v>Non</v>
      </c>
      <c r="D42" s="10">
        <f>IF(C42="Oui",1,0)</f>
        <v>0</v>
      </c>
      <c r="E42" s="19" t="s">
        <v>94</v>
      </c>
    </row>
    <row r="43" spans="1:15">
      <c r="B43" s="1"/>
    </row>
    <row r="44" spans="1:15" ht="42" customHeight="1">
      <c r="B44" s="43"/>
      <c r="C44" s="44"/>
      <c r="D44" s="9" t="s">
        <v>80</v>
      </c>
      <c r="K44" s="2"/>
    </row>
    <row r="45" spans="1:15" ht="46.35" customHeight="1">
      <c r="A45" s="4">
        <v>11</v>
      </c>
      <c r="B45" s="7" t="s">
        <v>67</v>
      </c>
      <c r="C45" s="12" t="str">
        <f>'Grille d''évaluation'!C39</f>
        <v>Non</v>
      </c>
      <c r="D45" s="10">
        <f>IF(C45="Oui",2,0)</f>
        <v>0</v>
      </c>
      <c r="E45" s="19" t="s">
        <v>95</v>
      </c>
    </row>
    <row r="47" spans="1:15">
      <c r="C47" s="6" t="s">
        <v>96</v>
      </c>
      <c r="D47" s="6" t="s">
        <v>97</v>
      </c>
      <c r="E47" s="11" t="s">
        <v>98</v>
      </c>
      <c r="F47" s="5" t="s">
        <v>99</v>
      </c>
      <c r="G47" s="12" t="s">
        <v>100</v>
      </c>
      <c r="H47" s="12"/>
      <c r="I47" s="5" t="s">
        <v>100</v>
      </c>
    </row>
    <row r="48" spans="1:15">
      <c r="C48" s="5" t="s">
        <v>43</v>
      </c>
      <c r="D48" s="24" t="str">
        <f>"3:1 et plus"</f>
        <v>3:1 et plus</v>
      </c>
      <c r="E48" s="12" t="s">
        <v>43</v>
      </c>
      <c r="F48" s="5" t="s">
        <v>101</v>
      </c>
      <c r="G48" s="12" t="s">
        <v>102</v>
      </c>
      <c r="H48" s="12"/>
      <c r="I48" s="5" t="s">
        <v>103</v>
      </c>
    </row>
    <row r="49" spans="2:9">
      <c r="C49" s="5" t="s">
        <v>44</v>
      </c>
      <c r="D49" s="24" t="s">
        <v>60</v>
      </c>
      <c r="E49" s="12" t="s">
        <v>44</v>
      </c>
      <c r="F49" s="5" t="s">
        <v>57</v>
      </c>
      <c r="G49" s="12" t="str">
        <f>"Consortium de promoteurs"</f>
        <v>Consortium de promoteurs</v>
      </c>
      <c r="H49" s="12"/>
      <c r="I49" s="5" t="s">
        <v>104</v>
      </c>
    </row>
    <row r="50" spans="2:9">
      <c r="C50" s="5" t="s">
        <v>62</v>
      </c>
      <c r="D50" s="5" t="str">
        <f>"2:1 et moins"</f>
        <v>2:1 et moins</v>
      </c>
      <c r="E50" s="12" t="s">
        <v>62</v>
      </c>
      <c r="F50" s="5" t="s">
        <v>105</v>
      </c>
      <c r="G50" s="12" t="s">
        <v>106</v>
      </c>
      <c r="H50" s="12"/>
      <c r="I50" s="5" t="s">
        <v>107</v>
      </c>
    </row>
    <row r="51" spans="2:9">
      <c r="D51" s="5" t="s">
        <v>62</v>
      </c>
      <c r="E51" s="12"/>
      <c r="F51" s="5" t="s">
        <v>108</v>
      </c>
      <c r="G51" s="12" t="s">
        <v>62</v>
      </c>
      <c r="H51" s="12"/>
      <c r="I51" s="5" t="s">
        <v>109</v>
      </c>
    </row>
    <row r="52" spans="2:9">
      <c r="F52" s="5" t="s">
        <v>110</v>
      </c>
      <c r="I52" s="5" t="s">
        <v>111</v>
      </c>
    </row>
    <row r="53" spans="2:9">
      <c r="F53" s="4" t="s">
        <v>62</v>
      </c>
      <c r="I53" s="5" t="s">
        <v>112</v>
      </c>
    </row>
    <row r="54" spans="2:9">
      <c r="I54" s="5" t="s">
        <v>62</v>
      </c>
    </row>
    <row r="55" spans="2:9">
      <c r="B55" s="25"/>
    </row>
    <row r="56" spans="2:9">
      <c r="B56" s="26"/>
    </row>
    <row r="57" spans="2:9">
      <c r="B57" s="26"/>
    </row>
  </sheetData>
  <mergeCells count="9">
    <mergeCell ref="B38:C38"/>
    <mergeCell ref="B41:C41"/>
    <mergeCell ref="B44:C44"/>
    <mergeCell ref="B3:C3"/>
    <mergeCell ref="B23:C23"/>
    <mergeCell ref="B26:C26"/>
    <mergeCell ref="B29:C29"/>
    <mergeCell ref="B32:C32"/>
    <mergeCell ref="B35:C35"/>
  </mergeCells>
  <conditionalFormatting sqref="C4:C9">
    <cfRule type="containsText" dxfId="5" priority="1" operator="containsText" text="Average">
      <formula>NOT(ISERROR(SEARCH("Average",C4)))</formula>
    </cfRule>
    <cfRule type="containsText" dxfId="4" priority="2" operator="containsText" text="Notable">
      <formula>NOT(ISERROR(SEARCH("Notable",C4)))</formula>
    </cfRule>
    <cfRule type="containsText" dxfId="3" priority="3" operator="containsText" text="Outstanding">
      <formula>NOT(ISERROR(SEARCH("Outstanding",C4)))</formula>
    </cfRule>
  </conditionalFormatting>
  <conditionalFormatting sqref="C12">
    <cfRule type="containsText" dxfId="2" priority="4" operator="containsText" text="Gold">
      <formula>NOT(ISERROR(SEARCH("Gold",C12)))</formula>
    </cfRule>
    <cfRule type="containsText" dxfId="1" priority="5" operator="containsText" text="Silver">
      <formula>NOT(ISERROR(SEARCH("Silver",C12)))</formula>
    </cfRule>
    <cfRule type="containsText" dxfId="0" priority="6" operator="containsText" text="Bronze">
      <formula>NOT(ISERROR(SEARCH("Bronze",C12)))</formula>
    </cfRule>
  </conditionalFormatting>
  <dataValidations count="1">
    <dataValidation type="list" allowBlank="1" showInputMessage="1" showErrorMessage="1" sqref="C42 C39 C15:F15 C21:H21 C30 C45 C24 C27 C33 C36 C18:E18" xr:uid="{A9EEC798-3AE8-4115-BAAB-5A5E541596A0}">
      <formula1>$C$48:$C$50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586a38-fd3d-439f-9816-afe3f2bcc7b2">
      <Terms xmlns="http://schemas.microsoft.com/office/infopath/2007/PartnerControls"/>
    </lcf76f155ced4ddcb4097134ff3c332f>
    <TaxCatchAll xmlns="17802833-1660-4f31-8984-d010e8b75718" xsi:nil="true"/>
    <ProjectCode xmlns="fa586a38-fd3d-439f-9816-afe3f2bcc7b2" xsi:nil="true"/>
    <Date xmlns="fa586a38-fd3d-439f-9816-afe3f2bcc7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B1EB180E40A47AB133188072ABCC1" ma:contentTypeVersion="17" ma:contentTypeDescription="Create a new document." ma:contentTypeScope="" ma:versionID="b7e1fbc57dd62c0d998a9acd5a6cc16e">
  <xsd:schema xmlns:xsd="http://www.w3.org/2001/XMLSchema" xmlns:xs="http://www.w3.org/2001/XMLSchema" xmlns:p="http://schemas.microsoft.com/office/2006/metadata/properties" xmlns:ns2="fa586a38-fd3d-439f-9816-afe3f2bcc7b2" xmlns:ns3="17802833-1660-4f31-8984-d010e8b75718" targetNamespace="http://schemas.microsoft.com/office/2006/metadata/properties" ma:root="true" ma:fieldsID="12da02e426a9d486506c132ba6ffaee3" ns2:_="" ns3:_="">
    <xsd:import namespace="fa586a38-fd3d-439f-9816-afe3f2bcc7b2"/>
    <xsd:import namespace="17802833-1660-4f31-8984-d010e8b75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Date" minOccurs="0"/>
                <xsd:element ref="ns2:Project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86a38-fd3d-439f-9816-afe3f2bcc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f76371d-01b9-4598-bd0d-de298dea85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Date" ma:index="23" nillable="true" ma:displayName="Date" ma:description="Date" ma:format="DateOnly" ma:internalName="Date">
      <xsd:simpleType>
        <xsd:restriction base="dms:DateTime"/>
      </xsd:simpleType>
    </xsd:element>
    <xsd:element name="ProjectCode" ma:index="24" nillable="true" ma:displayName="Project Code" ma:description="This should match across all TA platforms " ma:format="Dropdown" ma:internalName="ProjectCo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02833-1660-4f31-8984-d010e8b75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4d7d6cc-2ac7-486e-8d3d-43ca27aa1aef}" ma:internalName="TaxCatchAll" ma:showField="CatchAllData" ma:web="17802833-1660-4f31-8984-d010e8b75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5B5FD-A98E-483E-A17C-BA57E56E47BE}"/>
</file>

<file path=customXml/itemProps2.xml><?xml version="1.0" encoding="utf-8"?>
<ds:datastoreItem xmlns:ds="http://schemas.openxmlformats.org/officeDocument/2006/customXml" ds:itemID="{3297B4B4-3DB9-40C2-94DF-EE8EE7861353}"/>
</file>

<file path=customXml/itemProps3.xml><?xml version="1.0" encoding="utf-8"?>
<ds:datastoreItem xmlns:ds="http://schemas.openxmlformats.org/officeDocument/2006/customXml" ds:itemID="{486C1DF3-4F7D-4182-AD07-531442020F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Hugues-Antoine Dube</dc:creator>
  <cp:keywords/>
  <dc:description/>
  <cp:lastModifiedBy/>
  <cp:revision/>
  <dcterms:created xsi:type="dcterms:W3CDTF">2025-11-04T23:10:47Z</dcterms:created>
  <dcterms:modified xsi:type="dcterms:W3CDTF">2026-04-13T21:08:56Z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0x010100483B1EB180E40A47AB133188072ABCC1</vt:lpwstr>
  </property>
  <property fmtid="{D5CDD505-2E9C-101B-9397-08002B2CF9AE}" pid="3" name="MediaServiceImageTags">
    <vt:lpwstr/>
  </property>
</Properties>
</file>